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user\Desktop\līdzdalība\10.05\"/>
    </mc:Choice>
  </mc:AlternateContent>
  <xr:revisionPtr revIDLastSave="0" documentId="8_{35C94B60-3DDE-4254-815F-F43198AC57B9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VPD" sheetId="2" r:id="rId1"/>
  </sheets>
  <definedNames>
    <definedName name="_xlnm._FilterDatabase" localSheetId="0" hidden="1">VPD!$A$3:$F$42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" l="1"/>
  <c r="D18" i="2"/>
  <c r="D27" i="2"/>
  <c r="F24" i="2" l="1"/>
  <c r="E24" i="2"/>
  <c r="D24" i="2"/>
  <c r="F21" i="2"/>
  <c r="E21" i="2"/>
  <c r="D21" i="2"/>
  <c r="F22" i="2"/>
  <c r="E22" i="2"/>
  <c r="D22" i="2"/>
  <c r="D36" i="2"/>
  <c r="D30" i="2"/>
  <c r="D29" i="2"/>
  <c r="F25" i="2"/>
  <c r="E25" i="2"/>
  <c r="D25" i="2"/>
  <c r="F23" i="2"/>
  <c r="E23" i="2"/>
  <c r="D23" i="2"/>
  <c r="F20" i="2" l="1"/>
  <c r="E20" i="2"/>
  <c r="D20" i="2"/>
  <c r="F42" i="2"/>
  <c r="E42" i="2"/>
  <c r="F41" i="2"/>
  <c r="E41" i="2"/>
  <c r="F40" i="2"/>
  <c r="E40" i="2"/>
  <c r="F39" i="2"/>
  <c r="E39" i="2"/>
  <c r="D38" i="2"/>
  <c r="D49" i="2" s="1"/>
  <c r="D37" i="2"/>
  <c r="D35" i="2"/>
  <c r="D34" i="2"/>
  <c r="D33" i="2"/>
  <c r="D32" i="2"/>
  <c r="D31" i="2"/>
  <c r="D28" i="2"/>
  <c r="F27" i="2"/>
  <c r="E27" i="2"/>
  <c r="F19" i="2"/>
  <c r="E19" i="2"/>
  <c r="D19" i="2"/>
  <c r="F17" i="2"/>
  <c r="E17" i="2"/>
  <c r="D17" i="2"/>
  <c r="F11" i="2"/>
  <c r="E11" i="2"/>
  <c r="D11" i="2"/>
  <c r="F9" i="2"/>
  <c r="F8" i="2" s="1"/>
  <c r="E9" i="2"/>
  <c r="E8" i="2" s="1"/>
  <c r="D9" i="2"/>
  <c r="D8" i="2" s="1"/>
  <c r="D13" i="2" s="1"/>
  <c r="E38" i="2" l="1"/>
  <c r="E49" i="2" s="1"/>
  <c r="F18" i="2"/>
  <c r="F48" i="2" s="1"/>
  <c r="E18" i="2"/>
  <c r="E48" i="2" s="1"/>
  <c r="D26" i="2"/>
  <c r="F38" i="2"/>
  <c r="F49" i="2" s="1"/>
  <c r="E16" i="2"/>
  <c r="E12" i="2"/>
  <c r="E13" i="2"/>
  <c r="F26" i="2"/>
  <c r="F16" i="2"/>
  <c r="F12" i="2"/>
  <c r="F13" i="2"/>
  <c r="D12" i="2"/>
  <c r="D10" i="2" s="1"/>
  <c r="D7" i="2" s="1"/>
  <c r="D16" i="2"/>
  <c r="E26" i="2" l="1"/>
  <c r="E10" i="2"/>
  <c r="E7" i="2" s="1"/>
  <c r="D48" i="2"/>
  <c r="D46" i="2"/>
  <c r="D15" i="2"/>
  <c r="D14" i="2" s="1"/>
  <c r="D47" i="2" s="1"/>
  <c r="E46" i="2"/>
  <c r="E15" i="2"/>
  <c r="E14" i="2" s="1"/>
  <c r="E47" i="2" s="1"/>
  <c r="F10" i="2"/>
  <c r="F7" i="2" s="1"/>
  <c r="E45" i="2" l="1"/>
  <c r="E50" i="2" s="1"/>
  <c r="F15" i="2"/>
  <c r="F14" i="2" s="1"/>
  <c r="F47" i="2" s="1"/>
  <c r="F46" i="2"/>
  <c r="D6" i="2"/>
  <c r="D4" i="2" s="1"/>
  <c r="E6" i="2"/>
  <c r="E5" i="2" s="1"/>
  <c r="E4" i="2" s="1"/>
  <c r="D45" i="2"/>
  <c r="D50" i="2" s="1"/>
  <c r="E51" i="2" l="1"/>
  <c r="D51" i="2"/>
  <c r="F6" i="2"/>
  <c r="F5" i="2" s="1"/>
  <c r="F4" i="2" s="1"/>
  <c r="F45" i="2"/>
  <c r="F50" i="2" s="1"/>
  <c r="F51" i="2" l="1"/>
</calcChain>
</file>

<file path=xl/sharedStrings.xml><?xml version="1.0" encoding="utf-8"?>
<sst xmlns="http://schemas.openxmlformats.org/spreadsheetml/2006/main" count="110" uniqueCount="89">
  <si>
    <t>EKK</t>
  </si>
  <si>
    <t>2022.gadā</t>
  </si>
  <si>
    <t>KOPĀ IZDEVUMI</t>
  </si>
  <si>
    <t xml:space="preserve">Kārtējie izdevumi </t>
  </si>
  <si>
    <t>EKK 1000</t>
  </si>
  <si>
    <t xml:space="preserve">Atlīdzība kopā </t>
  </si>
  <si>
    <t>EKK 1100</t>
  </si>
  <si>
    <t xml:space="preserve">Atalgojums </t>
  </si>
  <si>
    <t>EKK 1110</t>
  </si>
  <si>
    <t xml:space="preserve">Mēneša amatalga </t>
  </si>
  <si>
    <t>EKK 1114</t>
  </si>
  <si>
    <t>Izvērtēšanas ziņojumu sagatavotāji (3 amata vietas, 35.saime, II līmenis, 9. mēnešalgu grupa, 1190 EUR)</t>
  </si>
  <si>
    <t xml:space="preserve">1190 EUR × 3 a. v. × 12 mēn. </t>
  </si>
  <si>
    <t>EKK 1140</t>
  </si>
  <si>
    <t>Piemaksas</t>
  </si>
  <si>
    <t>EKK 1145</t>
  </si>
  <si>
    <t>1190 EUR × 25% × 3 a. v. × 12 mēn.</t>
  </si>
  <si>
    <t>Vispārējās piemaksas 10% apmērā no plānoto 3 amata vietu plānotās mēnešalgu kopsummas</t>
  </si>
  <si>
    <t>EKK 1110 x 10 %</t>
  </si>
  <si>
    <t>EKK 1148</t>
  </si>
  <si>
    <t>Prēmijas un naudas balvas 10% apmērā no plānoto 3 amata vietu skaitam plānotās mēnešalgu kopsummas</t>
  </si>
  <si>
    <t>EKK 1200</t>
  </si>
  <si>
    <t xml:space="preserve">Darba devēja  valsts sociālās apdrošināšanas obligātās iemaksas, sociāla rakstura pabalsti un kompensācijas      </t>
  </si>
  <si>
    <t>EKK 1210</t>
  </si>
  <si>
    <t>saskaņā ar aprēķinu</t>
  </si>
  <si>
    <t>EKK 1220</t>
  </si>
  <si>
    <t>Sociālās garantijas 5 % apmērā no plānoto amata vietu (slodžu) skaitam plānotās mēnešalgu kopsummas attiecīgajā kalendāra gadā</t>
  </si>
  <si>
    <t>EKK 1110 x 5 %</t>
  </si>
  <si>
    <t>EKK 1227</t>
  </si>
  <si>
    <t xml:space="preserve">242 EUR × 3 a. v. </t>
  </si>
  <si>
    <t>EKK 2000</t>
  </si>
  <si>
    <t xml:space="preserve">Kārtējie izdevumi precēm un pakalpojumiem </t>
  </si>
  <si>
    <t>EKK 2100</t>
  </si>
  <si>
    <t>EKK 2210</t>
  </si>
  <si>
    <t>EKK 2260</t>
  </si>
  <si>
    <t xml:space="preserve">EKK 2250 </t>
  </si>
  <si>
    <t>EKK 2310</t>
  </si>
  <si>
    <t xml:space="preserve">Biroja preces (papīrs, toneri, mapes, pārējās kancelejas preces) </t>
  </si>
  <si>
    <t>EKK 2322</t>
  </si>
  <si>
    <t xml:space="preserve">EKK 2350 </t>
  </si>
  <si>
    <t xml:space="preserve">Kārtējā remonta un uzturēšanas materiāli </t>
  </si>
  <si>
    <t>EKK 2000; 5000</t>
  </si>
  <si>
    <t>Vienreizējie izdevumi</t>
  </si>
  <si>
    <t xml:space="preserve">Vienreizējie izdevumi precēm un pakalpojumiem </t>
  </si>
  <si>
    <t>EKK 2312</t>
  </si>
  <si>
    <t>Krēsls</t>
  </si>
  <si>
    <t>150 EUR × 3 gabali (3 a.v.)</t>
  </si>
  <si>
    <t>Apmeklētāju krēsls</t>
  </si>
  <si>
    <t>Galda lampa</t>
  </si>
  <si>
    <t>30 EUR × 3 gabali (3 a.v.)</t>
  </si>
  <si>
    <t>300 EUR × 3 gabali (3 a.v.)</t>
  </si>
  <si>
    <t>285 EUR × 3 gabali (3 a.v.)</t>
  </si>
  <si>
    <t>EKK 5000</t>
  </si>
  <si>
    <t xml:space="preserve">Vienreizēji izdevumi pamatkapitāla veidošanai </t>
  </si>
  <si>
    <t>Jaunas amata vietas (jauni darbinieki)</t>
  </si>
  <si>
    <t xml:space="preserve">Izdevumi pamatkapitāla veidošanai </t>
  </si>
  <si>
    <t>KOPĀ</t>
  </si>
  <si>
    <t>Degviela braucieniem amata pienākumu pildīšanai reģionā</t>
  </si>
  <si>
    <t>Tālruņa (mobilā) aparāts</t>
  </si>
  <si>
    <t xml:space="preserve">Aprīkojuma komplekts attālinātai saziņai (skaļrunis ar integrētu mikrafonu, brīvroku komplekts)  </t>
  </si>
  <si>
    <t>Drēbju/dokumentu skapis</t>
  </si>
  <si>
    <t>Grīdas aizsargs zem darbinieka krēksla</t>
  </si>
  <si>
    <t>Ergonomiskais kāju paliktnis</t>
  </si>
  <si>
    <t>80 EUR × 3 gabali (3 a.v.)</t>
  </si>
  <si>
    <t>415 EUR × 3 gabali (3 a.v.)</t>
  </si>
  <si>
    <t>Elektroniskās uzraudzības izvērtēšanas ziņojumu sastādīšana un elektroniskās uzraudzības paplašināšana, likvidējot slēgtā cietuma soda izciešanas vidējo režīma pakāpi</t>
  </si>
  <si>
    <t>2023.gadā</t>
  </si>
  <si>
    <t>2024.gadā un turpmāk</t>
  </si>
  <si>
    <t>Slēdzams atviltņu bloks uz riteņiem</t>
  </si>
  <si>
    <t>115 EUR × 3 gabali (3 a.v.)</t>
  </si>
  <si>
    <t xml:space="preserve"> </t>
  </si>
  <si>
    <t>Augstumā regulējamais darba galds</t>
  </si>
  <si>
    <t>Iekšzemes komandējumi un dienesta braucieni nodarbinatajam uz VPD organizētajām apmācībām, kā arī darbu saistītiem komandējumiem</t>
  </si>
  <si>
    <t xml:space="preserve">30 EUR × 3 a. v. × 12 mēn. </t>
  </si>
  <si>
    <t>4 EUR × 3 a. v. × 12 mēn.</t>
  </si>
  <si>
    <t xml:space="preserve">2 EUR × 3 a. v. × 12 mēn. </t>
  </si>
  <si>
    <t>40 EUR × 3 gabali (3 a.v.)</t>
  </si>
  <si>
    <t>215 EUR × 3 gabali (3 a.v.)</t>
  </si>
  <si>
    <t>45 EUR × 3 gabali (3 a.v.)</t>
  </si>
  <si>
    <t>2706,34 EUR x 12 mēn.</t>
  </si>
  <si>
    <t>Informācijas sistēmas uzturēšana un Darba stacijas noma</t>
  </si>
  <si>
    <t xml:space="preserve">58,2 EUR × 3 a. v. × 12 mēn. </t>
  </si>
  <si>
    <t>Sakaru pakalpojumi (t.sk. pasts, vietējie sakari, mobilie sakari un Internets)</t>
  </si>
  <si>
    <t>300 km × 3 a. v. × 12 mēn. x 5,0 L/100km × 1,40 EUR par litru</t>
  </si>
  <si>
    <r>
      <t>Darba devēja VSAOI 23,59 %</t>
    </r>
    <r>
      <rPr>
        <b/>
        <sz val="10"/>
        <rFont val="Times New Roman"/>
        <family val="1"/>
        <charset val="186"/>
      </rPr>
      <t xml:space="preserve"> </t>
    </r>
  </si>
  <si>
    <t>Darba devēja izdevumi veselības apdrošināšanai  (242 EUR - veselības apdrošināšanas polises vidējā tirgus vērtība vienam nodarbinatajam. Nodarbinātie veiks darbu kas pakļauts īpašam riskam).</t>
  </si>
  <si>
    <t>Elektroniskās uzraudzības pakalpojumu nodrošināšana papildus klientiem atbilstoši noslēgtā līguma nosacījumiem (likumprojekta izpildei jaunu elektronisko aproču noma)</t>
  </si>
  <si>
    <t>1) 2022.gadā VPD organizētās apmācībasjaunajiem darbiniekiem divas dienas 468 EUR = 156 EUR (kopā divu biļešu cena uz Rīgu un atpakaļ (20 euro=10 euro x 2); dienas nauda kopā par 2 dienām (16 euro = 8 euro dienas nauda x 2 dienas) un viesnīcas izdevumi par vienu nakti (120 euro=120 euro par vienu nakti x 1 nakts) × 3 a. v. 
2) 2022.gadā VPD organizētās apmācībasjaunajiem darbiniekiem trīs dienas 852 EUR = 284 EUR (kopā divu biļešu cena uz Rīgu un atpakaļ (20 euro=10 euro x 2); dienas nauda kopā par 3 dienām (24 euro = 8 euro dienas nauda x 3 dienas) un viesnīcas izdevumi par divām naktīm (240 euro=120 euro par vienu nakti x 2 nakts) × 3 a. v. 
3) Darba komandējumi katru gadu sākot no 2022. gada un turpmāk uz samāksmēm Rīgā: 20 EUR (biļetes cena uz Rīgu un atpakaļ) x 3 reizes gadā × 3 a. v.</t>
  </si>
  <si>
    <t>Atbilstoši MK not.66 31.pantam noteikta piemaksa amatpersonai (darbiniekam) par dienestu (darbu), kas saistīts ar īpašu risku  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</si>
</sst>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i/>
      <u/>
      <sz val="12"/>
      <color indexed="8"/>
      <name val="Times New Roman"/>
      <family val="1"/>
      <charset val="186"/>
    </font>
    <font>
      <b/>
      <u/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color indexed="48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i/>
      <sz val="9"/>
      <color indexed="8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i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/>
    <xf numFmtId="0" fontId="9" fillId="0" borderId="2" xfId="0" applyFont="1" applyFill="1" applyBorder="1" applyAlignment="1">
      <alignment horizontal="left" vertical="center" wrapText="1"/>
    </xf>
    <xf numFmtId="0" fontId="2" fillId="0" borderId="0" xfId="0" applyFont="1"/>
    <xf numFmtId="0" fontId="17" fillId="0" borderId="0" xfId="0" applyFont="1" applyFill="1"/>
    <xf numFmtId="0" fontId="18" fillId="0" borderId="0" xfId="0" applyFont="1" applyFill="1"/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3" fontId="10" fillId="0" borderId="2" xfId="0" applyNumberFormat="1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3" fontId="8" fillId="0" borderId="2" xfId="0" applyNumberFormat="1" applyFont="1" applyBorder="1" applyAlignment="1">
      <alignment vertical="center"/>
    </xf>
    <xf numFmtId="0" fontId="8" fillId="0" borderId="2" xfId="0" applyFont="1" applyFill="1" applyBorder="1" applyAlignment="1">
      <alignment horizontal="justify" vertical="center" wrapText="1"/>
    </xf>
    <xf numFmtId="3" fontId="8" fillId="0" borderId="2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3" fontId="4" fillId="3" borderId="2" xfId="0" applyNumberFormat="1" applyFont="1" applyFill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3" fontId="8" fillId="0" borderId="2" xfId="0" applyNumberFormat="1" applyFont="1" applyBorder="1" applyAlignment="1">
      <alignment horizontal="right" vertical="center"/>
    </xf>
    <xf numFmtId="0" fontId="8" fillId="0" borderId="7" xfId="0" applyFont="1" applyFill="1" applyBorder="1" applyAlignment="1">
      <alignment horizontal="left" vertical="center" wrapText="1"/>
    </xf>
    <xf numFmtId="3" fontId="8" fillId="0" borderId="7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vertical="center"/>
    </xf>
    <xf numFmtId="3" fontId="8" fillId="0" borderId="2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3" fontId="8" fillId="0" borderId="2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justify" vertical="center" wrapText="1"/>
    </xf>
    <xf numFmtId="3" fontId="4" fillId="0" borderId="4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/>
    </xf>
    <xf numFmtId="3" fontId="4" fillId="0" borderId="2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justify" vertical="center"/>
    </xf>
    <xf numFmtId="0" fontId="8" fillId="0" borderId="0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left" vertical="center" wrapText="1"/>
    </xf>
    <xf numFmtId="3" fontId="13" fillId="0" borderId="2" xfId="0" applyNumberFormat="1" applyFont="1" applyFill="1" applyBorder="1" applyAlignment="1">
      <alignment vertical="center"/>
    </xf>
    <xf numFmtId="0" fontId="14" fillId="0" borderId="9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3" fontId="15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vertical="center" wrapText="1"/>
    </xf>
    <xf numFmtId="3" fontId="16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EC73D-AF94-44D4-9ED9-5D67A1941994}">
  <sheetPr>
    <pageSetUpPr fitToPage="1"/>
  </sheetPr>
  <dimension ref="A1:K56"/>
  <sheetViews>
    <sheetView tabSelected="1" zoomScale="70" zoomScaleNormal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9" sqref="J9"/>
    </sheetView>
  </sheetViews>
  <sheetFormatPr defaultRowHeight="14" x14ac:dyDescent="0.3"/>
  <cols>
    <col min="1" max="1" width="10.1796875" style="1" customWidth="1"/>
    <col min="2" max="2" width="64.54296875" style="1" customWidth="1"/>
    <col min="3" max="3" width="39.26953125" style="1" customWidth="1"/>
    <col min="4" max="6" width="11.81640625" style="1" customWidth="1"/>
    <col min="7" max="240" width="9.1796875" style="1"/>
    <col min="241" max="241" width="19.26953125" style="1" customWidth="1"/>
    <col min="242" max="242" width="64.54296875" style="1" customWidth="1"/>
    <col min="243" max="243" width="38.26953125" style="1" bestFit="1" customWidth="1"/>
    <col min="244" max="496" width="9.1796875" style="1"/>
    <col min="497" max="497" width="19.26953125" style="1" customWidth="1"/>
    <col min="498" max="498" width="64.54296875" style="1" customWidth="1"/>
    <col min="499" max="499" width="38.26953125" style="1" bestFit="1" customWidth="1"/>
    <col min="500" max="752" width="9.1796875" style="1"/>
    <col min="753" max="753" width="19.26953125" style="1" customWidth="1"/>
    <col min="754" max="754" width="64.54296875" style="1" customWidth="1"/>
    <col min="755" max="755" width="38.26953125" style="1" bestFit="1" customWidth="1"/>
    <col min="756" max="1008" width="9.1796875" style="1"/>
    <col min="1009" max="1009" width="19.26953125" style="1" customWidth="1"/>
    <col min="1010" max="1010" width="64.54296875" style="1" customWidth="1"/>
    <col min="1011" max="1011" width="38.26953125" style="1" bestFit="1" customWidth="1"/>
    <col min="1012" max="1264" width="9.1796875" style="1"/>
    <col min="1265" max="1265" width="19.26953125" style="1" customWidth="1"/>
    <col min="1266" max="1266" width="64.54296875" style="1" customWidth="1"/>
    <col min="1267" max="1267" width="38.26953125" style="1" bestFit="1" customWidth="1"/>
    <col min="1268" max="1520" width="9.1796875" style="1"/>
    <col min="1521" max="1521" width="19.26953125" style="1" customWidth="1"/>
    <col min="1522" max="1522" width="64.54296875" style="1" customWidth="1"/>
    <col min="1523" max="1523" width="38.26953125" style="1" bestFit="1" customWidth="1"/>
    <col min="1524" max="1776" width="9.1796875" style="1"/>
    <col min="1777" max="1777" width="19.26953125" style="1" customWidth="1"/>
    <col min="1778" max="1778" width="64.54296875" style="1" customWidth="1"/>
    <col min="1779" max="1779" width="38.26953125" style="1" bestFit="1" customWidth="1"/>
    <col min="1780" max="2032" width="9.1796875" style="1"/>
    <col min="2033" max="2033" width="19.26953125" style="1" customWidth="1"/>
    <col min="2034" max="2034" width="64.54296875" style="1" customWidth="1"/>
    <col min="2035" max="2035" width="38.26953125" style="1" bestFit="1" customWidth="1"/>
    <col min="2036" max="2288" width="9.1796875" style="1"/>
    <col min="2289" max="2289" width="19.26953125" style="1" customWidth="1"/>
    <col min="2290" max="2290" width="64.54296875" style="1" customWidth="1"/>
    <col min="2291" max="2291" width="38.26953125" style="1" bestFit="1" customWidth="1"/>
    <col min="2292" max="2544" width="9.1796875" style="1"/>
    <col min="2545" max="2545" width="19.26953125" style="1" customWidth="1"/>
    <col min="2546" max="2546" width="64.54296875" style="1" customWidth="1"/>
    <col min="2547" max="2547" width="38.26953125" style="1" bestFit="1" customWidth="1"/>
    <col min="2548" max="2800" width="9.1796875" style="1"/>
    <col min="2801" max="2801" width="19.26953125" style="1" customWidth="1"/>
    <col min="2802" max="2802" width="64.54296875" style="1" customWidth="1"/>
    <col min="2803" max="2803" width="38.26953125" style="1" bestFit="1" customWidth="1"/>
    <col min="2804" max="3056" width="9.1796875" style="1"/>
    <col min="3057" max="3057" width="19.26953125" style="1" customWidth="1"/>
    <col min="3058" max="3058" width="64.54296875" style="1" customWidth="1"/>
    <col min="3059" max="3059" width="38.26953125" style="1" bestFit="1" customWidth="1"/>
    <col min="3060" max="3312" width="9.1796875" style="1"/>
    <col min="3313" max="3313" width="19.26953125" style="1" customWidth="1"/>
    <col min="3314" max="3314" width="64.54296875" style="1" customWidth="1"/>
    <col min="3315" max="3315" width="38.26953125" style="1" bestFit="1" customWidth="1"/>
    <col min="3316" max="3568" width="9.1796875" style="1"/>
    <col min="3569" max="3569" width="19.26953125" style="1" customWidth="1"/>
    <col min="3570" max="3570" width="64.54296875" style="1" customWidth="1"/>
    <col min="3571" max="3571" width="38.26953125" style="1" bestFit="1" customWidth="1"/>
    <col min="3572" max="3824" width="9.1796875" style="1"/>
    <col min="3825" max="3825" width="19.26953125" style="1" customWidth="1"/>
    <col min="3826" max="3826" width="64.54296875" style="1" customWidth="1"/>
    <col min="3827" max="3827" width="38.26953125" style="1" bestFit="1" customWidth="1"/>
    <col min="3828" max="4080" width="9.1796875" style="1"/>
    <col min="4081" max="4081" width="19.26953125" style="1" customWidth="1"/>
    <col min="4082" max="4082" width="64.54296875" style="1" customWidth="1"/>
    <col min="4083" max="4083" width="38.26953125" style="1" bestFit="1" customWidth="1"/>
    <col min="4084" max="4336" width="9.1796875" style="1"/>
    <col min="4337" max="4337" width="19.26953125" style="1" customWidth="1"/>
    <col min="4338" max="4338" width="64.54296875" style="1" customWidth="1"/>
    <col min="4339" max="4339" width="38.26953125" style="1" bestFit="1" customWidth="1"/>
    <col min="4340" max="4592" width="9.1796875" style="1"/>
    <col min="4593" max="4593" width="19.26953125" style="1" customWidth="1"/>
    <col min="4594" max="4594" width="64.54296875" style="1" customWidth="1"/>
    <col min="4595" max="4595" width="38.26953125" style="1" bestFit="1" customWidth="1"/>
    <col min="4596" max="4848" width="9.1796875" style="1"/>
    <col min="4849" max="4849" width="19.26953125" style="1" customWidth="1"/>
    <col min="4850" max="4850" width="64.54296875" style="1" customWidth="1"/>
    <col min="4851" max="4851" width="38.26953125" style="1" bestFit="1" customWidth="1"/>
    <col min="4852" max="5104" width="9.1796875" style="1"/>
    <col min="5105" max="5105" width="19.26953125" style="1" customWidth="1"/>
    <col min="5106" max="5106" width="64.54296875" style="1" customWidth="1"/>
    <col min="5107" max="5107" width="38.26953125" style="1" bestFit="1" customWidth="1"/>
    <col min="5108" max="5360" width="9.1796875" style="1"/>
    <col min="5361" max="5361" width="19.26953125" style="1" customWidth="1"/>
    <col min="5362" max="5362" width="64.54296875" style="1" customWidth="1"/>
    <col min="5363" max="5363" width="38.26953125" style="1" bestFit="1" customWidth="1"/>
    <col min="5364" max="5616" width="9.1796875" style="1"/>
    <col min="5617" max="5617" width="19.26953125" style="1" customWidth="1"/>
    <col min="5618" max="5618" width="64.54296875" style="1" customWidth="1"/>
    <col min="5619" max="5619" width="38.26953125" style="1" bestFit="1" customWidth="1"/>
    <col min="5620" max="5872" width="9.1796875" style="1"/>
    <col min="5873" max="5873" width="19.26953125" style="1" customWidth="1"/>
    <col min="5874" max="5874" width="64.54296875" style="1" customWidth="1"/>
    <col min="5875" max="5875" width="38.26953125" style="1" bestFit="1" customWidth="1"/>
    <col min="5876" max="6128" width="9.1796875" style="1"/>
    <col min="6129" max="6129" width="19.26953125" style="1" customWidth="1"/>
    <col min="6130" max="6130" width="64.54296875" style="1" customWidth="1"/>
    <col min="6131" max="6131" width="38.26953125" style="1" bestFit="1" customWidth="1"/>
    <col min="6132" max="6384" width="9.1796875" style="1"/>
    <col min="6385" max="6385" width="19.26953125" style="1" customWidth="1"/>
    <col min="6386" max="6386" width="64.54296875" style="1" customWidth="1"/>
    <col min="6387" max="6387" width="38.26953125" style="1" bestFit="1" customWidth="1"/>
    <col min="6388" max="6640" width="9.1796875" style="1"/>
    <col min="6641" max="6641" width="19.26953125" style="1" customWidth="1"/>
    <col min="6642" max="6642" width="64.54296875" style="1" customWidth="1"/>
    <col min="6643" max="6643" width="38.26953125" style="1" bestFit="1" customWidth="1"/>
    <col min="6644" max="6896" width="9.1796875" style="1"/>
    <col min="6897" max="6897" width="19.26953125" style="1" customWidth="1"/>
    <col min="6898" max="6898" width="64.54296875" style="1" customWidth="1"/>
    <col min="6899" max="6899" width="38.26953125" style="1" bestFit="1" customWidth="1"/>
    <col min="6900" max="7152" width="9.1796875" style="1"/>
    <col min="7153" max="7153" width="19.26953125" style="1" customWidth="1"/>
    <col min="7154" max="7154" width="64.54296875" style="1" customWidth="1"/>
    <col min="7155" max="7155" width="38.26953125" style="1" bestFit="1" customWidth="1"/>
    <col min="7156" max="7408" width="9.1796875" style="1"/>
    <col min="7409" max="7409" width="19.26953125" style="1" customWidth="1"/>
    <col min="7410" max="7410" width="64.54296875" style="1" customWidth="1"/>
    <col min="7411" max="7411" width="38.26953125" style="1" bestFit="1" customWidth="1"/>
    <col min="7412" max="7664" width="9.1796875" style="1"/>
    <col min="7665" max="7665" width="19.26953125" style="1" customWidth="1"/>
    <col min="7666" max="7666" width="64.54296875" style="1" customWidth="1"/>
    <col min="7667" max="7667" width="38.26953125" style="1" bestFit="1" customWidth="1"/>
    <col min="7668" max="7920" width="9.1796875" style="1"/>
    <col min="7921" max="7921" width="19.26953125" style="1" customWidth="1"/>
    <col min="7922" max="7922" width="64.54296875" style="1" customWidth="1"/>
    <col min="7923" max="7923" width="38.26953125" style="1" bestFit="1" customWidth="1"/>
    <col min="7924" max="8176" width="9.1796875" style="1"/>
    <col min="8177" max="8177" width="19.26953125" style="1" customWidth="1"/>
    <col min="8178" max="8178" width="64.54296875" style="1" customWidth="1"/>
    <col min="8179" max="8179" width="38.26953125" style="1" bestFit="1" customWidth="1"/>
    <col min="8180" max="8432" width="9.1796875" style="1"/>
    <col min="8433" max="8433" width="19.26953125" style="1" customWidth="1"/>
    <col min="8434" max="8434" width="64.54296875" style="1" customWidth="1"/>
    <col min="8435" max="8435" width="38.26953125" style="1" bestFit="1" customWidth="1"/>
    <col min="8436" max="8688" width="9.1796875" style="1"/>
    <col min="8689" max="8689" width="19.26953125" style="1" customWidth="1"/>
    <col min="8690" max="8690" width="64.54296875" style="1" customWidth="1"/>
    <col min="8691" max="8691" width="38.26953125" style="1" bestFit="1" customWidth="1"/>
    <col min="8692" max="8944" width="9.1796875" style="1"/>
    <col min="8945" max="8945" width="19.26953125" style="1" customWidth="1"/>
    <col min="8946" max="8946" width="64.54296875" style="1" customWidth="1"/>
    <col min="8947" max="8947" width="38.26953125" style="1" bestFit="1" customWidth="1"/>
    <col min="8948" max="9200" width="9.1796875" style="1"/>
    <col min="9201" max="9201" width="19.26953125" style="1" customWidth="1"/>
    <col min="9202" max="9202" width="64.54296875" style="1" customWidth="1"/>
    <col min="9203" max="9203" width="38.26953125" style="1" bestFit="1" customWidth="1"/>
    <col min="9204" max="9456" width="9.1796875" style="1"/>
    <col min="9457" max="9457" width="19.26953125" style="1" customWidth="1"/>
    <col min="9458" max="9458" width="64.54296875" style="1" customWidth="1"/>
    <col min="9459" max="9459" width="38.26953125" style="1" bestFit="1" customWidth="1"/>
    <col min="9460" max="9712" width="9.1796875" style="1"/>
    <col min="9713" max="9713" width="19.26953125" style="1" customWidth="1"/>
    <col min="9714" max="9714" width="64.54296875" style="1" customWidth="1"/>
    <col min="9715" max="9715" width="38.26953125" style="1" bestFit="1" customWidth="1"/>
    <col min="9716" max="9968" width="9.1796875" style="1"/>
    <col min="9969" max="9969" width="19.26953125" style="1" customWidth="1"/>
    <col min="9970" max="9970" width="64.54296875" style="1" customWidth="1"/>
    <col min="9971" max="9971" width="38.26953125" style="1" bestFit="1" customWidth="1"/>
    <col min="9972" max="10224" width="9.1796875" style="1"/>
    <col min="10225" max="10225" width="19.26953125" style="1" customWidth="1"/>
    <col min="10226" max="10226" width="64.54296875" style="1" customWidth="1"/>
    <col min="10227" max="10227" width="38.26953125" style="1" bestFit="1" customWidth="1"/>
    <col min="10228" max="10480" width="9.1796875" style="1"/>
    <col min="10481" max="10481" width="19.26953125" style="1" customWidth="1"/>
    <col min="10482" max="10482" width="64.54296875" style="1" customWidth="1"/>
    <col min="10483" max="10483" width="38.26953125" style="1" bestFit="1" customWidth="1"/>
    <col min="10484" max="10736" width="9.1796875" style="1"/>
    <col min="10737" max="10737" width="19.26953125" style="1" customWidth="1"/>
    <col min="10738" max="10738" width="64.54296875" style="1" customWidth="1"/>
    <col min="10739" max="10739" width="38.26953125" style="1" bestFit="1" customWidth="1"/>
    <col min="10740" max="10992" width="9.1796875" style="1"/>
    <col min="10993" max="10993" width="19.26953125" style="1" customWidth="1"/>
    <col min="10994" max="10994" width="64.54296875" style="1" customWidth="1"/>
    <col min="10995" max="10995" width="38.26953125" style="1" bestFit="1" customWidth="1"/>
    <col min="10996" max="11248" width="9.1796875" style="1"/>
    <col min="11249" max="11249" width="19.26953125" style="1" customWidth="1"/>
    <col min="11250" max="11250" width="64.54296875" style="1" customWidth="1"/>
    <col min="11251" max="11251" width="38.26953125" style="1" bestFit="1" customWidth="1"/>
    <col min="11252" max="11504" width="9.1796875" style="1"/>
    <col min="11505" max="11505" width="19.26953125" style="1" customWidth="1"/>
    <col min="11506" max="11506" width="64.54296875" style="1" customWidth="1"/>
    <col min="11507" max="11507" width="38.26953125" style="1" bestFit="1" customWidth="1"/>
    <col min="11508" max="11760" width="9.1796875" style="1"/>
    <col min="11761" max="11761" width="19.26953125" style="1" customWidth="1"/>
    <col min="11762" max="11762" width="64.54296875" style="1" customWidth="1"/>
    <col min="11763" max="11763" width="38.26953125" style="1" bestFit="1" customWidth="1"/>
    <col min="11764" max="12016" width="9.1796875" style="1"/>
    <col min="12017" max="12017" width="19.26953125" style="1" customWidth="1"/>
    <col min="12018" max="12018" width="64.54296875" style="1" customWidth="1"/>
    <col min="12019" max="12019" width="38.26953125" style="1" bestFit="1" customWidth="1"/>
    <col min="12020" max="12272" width="9.1796875" style="1"/>
    <col min="12273" max="12273" width="19.26953125" style="1" customWidth="1"/>
    <col min="12274" max="12274" width="64.54296875" style="1" customWidth="1"/>
    <col min="12275" max="12275" width="38.26953125" style="1" bestFit="1" customWidth="1"/>
    <col min="12276" max="12528" width="9.1796875" style="1"/>
    <col min="12529" max="12529" width="19.26953125" style="1" customWidth="1"/>
    <col min="12530" max="12530" width="64.54296875" style="1" customWidth="1"/>
    <col min="12531" max="12531" width="38.26953125" style="1" bestFit="1" customWidth="1"/>
    <col min="12532" max="12784" width="9.1796875" style="1"/>
    <col min="12785" max="12785" width="19.26953125" style="1" customWidth="1"/>
    <col min="12786" max="12786" width="64.54296875" style="1" customWidth="1"/>
    <col min="12787" max="12787" width="38.26953125" style="1" bestFit="1" customWidth="1"/>
    <col min="12788" max="13040" width="9.1796875" style="1"/>
    <col min="13041" max="13041" width="19.26953125" style="1" customWidth="1"/>
    <col min="13042" max="13042" width="64.54296875" style="1" customWidth="1"/>
    <col min="13043" max="13043" width="38.26953125" style="1" bestFit="1" customWidth="1"/>
    <col min="13044" max="13296" width="9.1796875" style="1"/>
    <col min="13297" max="13297" width="19.26953125" style="1" customWidth="1"/>
    <col min="13298" max="13298" width="64.54296875" style="1" customWidth="1"/>
    <col min="13299" max="13299" width="38.26953125" style="1" bestFit="1" customWidth="1"/>
    <col min="13300" max="13552" width="9.1796875" style="1"/>
    <col min="13553" max="13553" width="19.26953125" style="1" customWidth="1"/>
    <col min="13554" max="13554" width="64.54296875" style="1" customWidth="1"/>
    <col min="13555" max="13555" width="38.26953125" style="1" bestFit="1" customWidth="1"/>
    <col min="13556" max="13808" width="9.1796875" style="1"/>
    <col min="13809" max="13809" width="19.26953125" style="1" customWidth="1"/>
    <col min="13810" max="13810" width="64.54296875" style="1" customWidth="1"/>
    <col min="13811" max="13811" width="38.26953125" style="1" bestFit="1" customWidth="1"/>
    <col min="13812" max="14064" width="9.1796875" style="1"/>
    <col min="14065" max="14065" width="19.26953125" style="1" customWidth="1"/>
    <col min="14066" max="14066" width="64.54296875" style="1" customWidth="1"/>
    <col min="14067" max="14067" width="38.26953125" style="1" bestFit="1" customWidth="1"/>
    <col min="14068" max="14320" width="9.1796875" style="1"/>
    <col min="14321" max="14321" width="19.26953125" style="1" customWidth="1"/>
    <col min="14322" max="14322" width="64.54296875" style="1" customWidth="1"/>
    <col min="14323" max="14323" width="38.26953125" style="1" bestFit="1" customWidth="1"/>
    <col min="14324" max="14576" width="9.1796875" style="1"/>
    <col min="14577" max="14577" width="19.26953125" style="1" customWidth="1"/>
    <col min="14578" max="14578" width="64.54296875" style="1" customWidth="1"/>
    <col min="14579" max="14579" width="38.26953125" style="1" bestFit="1" customWidth="1"/>
    <col min="14580" max="14832" width="9.1796875" style="1"/>
    <col min="14833" max="14833" width="19.26953125" style="1" customWidth="1"/>
    <col min="14834" max="14834" width="64.54296875" style="1" customWidth="1"/>
    <col min="14835" max="14835" width="38.26953125" style="1" bestFit="1" customWidth="1"/>
    <col min="14836" max="15088" width="9.1796875" style="1"/>
    <col min="15089" max="15089" width="19.26953125" style="1" customWidth="1"/>
    <col min="15090" max="15090" width="64.54296875" style="1" customWidth="1"/>
    <col min="15091" max="15091" width="38.26953125" style="1" bestFit="1" customWidth="1"/>
    <col min="15092" max="15344" width="9.1796875" style="1"/>
    <col min="15345" max="15345" width="19.26953125" style="1" customWidth="1"/>
    <col min="15346" max="15346" width="64.54296875" style="1" customWidth="1"/>
    <col min="15347" max="15347" width="38.26953125" style="1" bestFit="1" customWidth="1"/>
    <col min="15348" max="15600" width="9.1796875" style="1"/>
    <col min="15601" max="15601" width="19.26953125" style="1" customWidth="1"/>
    <col min="15602" max="15602" width="64.54296875" style="1" customWidth="1"/>
    <col min="15603" max="15603" width="38.26953125" style="1" bestFit="1" customWidth="1"/>
    <col min="15604" max="15856" width="9.1796875" style="1"/>
    <col min="15857" max="15857" width="19.26953125" style="1" customWidth="1"/>
    <col min="15858" max="15858" width="64.54296875" style="1" customWidth="1"/>
    <col min="15859" max="15859" width="38.26953125" style="1" bestFit="1" customWidth="1"/>
    <col min="15860" max="16112" width="9.1796875" style="1"/>
    <col min="16113" max="16113" width="19.26953125" style="1" customWidth="1"/>
    <col min="16114" max="16114" width="64.54296875" style="1" customWidth="1"/>
    <col min="16115" max="16115" width="38.26953125" style="1" bestFit="1" customWidth="1"/>
    <col min="16116" max="16384" width="9.1796875" style="1"/>
  </cols>
  <sheetData>
    <row r="1" spans="1:7" x14ac:dyDescent="0.3">
      <c r="A1" s="96" t="s">
        <v>65</v>
      </c>
      <c r="B1" s="96"/>
      <c r="C1" s="96"/>
      <c r="D1" s="96"/>
      <c r="E1" s="96"/>
      <c r="F1" s="96"/>
    </row>
    <row r="2" spans="1:7" x14ac:dyDescent="0.3">
      <c r="A2" s="2"/>
      <c r="B2" s="3"/>
      <c r="C2" s="3"/>
      <c r="D2" s="4"/>
      <c r="E2" s="4"/>
      <c r="F2" s="4"/>
    </row>
    <row r="3" spans="1:7" ht="26" x14ac:dyDescent="0.3">
      <c r="A3" s="45" t="s">
        <v>0</v>
      </c>
      <c r="B3" s="46"/>
      <c r="C3" s="47"/>
      <c r="D3" s="5" t="s">
        <v>1</v>
      </c>
      <c r="E3" s="5" t="s">
        <v>66</v>
      </c>
      <c r="F3" s="6" t="s">
        <v>67</v>
      </c>
    </row>
    <row r="4" spans="1:7" ht="15.5" x14ac:dyDescent="0.3">
      <c r="A4" s="48"/>
      <c r="B4" s="49" t="s">
        <v>2</v>
      </c>
      <c r="C4" s="50"/>
      <c r="D4" s="51">
        <f>D5+D26</f>
        <v>123295</v>
      </c>
      <c r="E4" s="51">
        <f>E5+E26</f>
        <v>116950</v>
      </c>
      <c r="F4" s="51">
        <f>F5+F26</f>
        <v>116950</v>
      </c>
    </row>
    <row r="5" spans="1:7" ht="15" x14ac:dyDescent="0.3">
      <c r="A5" s="52"/>
      <c r="B5" s="53" t="s">
        <v>3</v>
      </c>
      <c r="C5" s="50"/>
      <c r="D5" s="54">
        <f>D6+D18</f>
        <v>118270</v>
      </c>
      <c r="E5" s="54">
        <f t="shared" ref="E5:F5" si="0">E6+E18</f>
        <v>116950</v>
      </c>
      <c r="F5" s="54">
        <f t="shared" si="0"/>
        <v>116950</v>
      </c>
    </row>
    <row r="6" spans="1:7" ht="15" x14ac:dyDescent="0.3">
      <c r="A6" s="55" t="s">
        <v>4</v>
      </c>
      <c r="B6" s="56" t="s">
        <v>5</v>
      </c>
      <c r="C6" s="57"/>
      <c r="D6" s="58">
        <f t="shared" ref="D6:F6" si="1">D7+D14</f>
        <v>80145</v>
      </c>
      <c r="E6" s="58">
        <f t="shared" si="1"/>
        <v>80145</v>
      </c>
      <c r="F6" s="58">
        <f t="shared" si="1"/>
        <v>80145</v>
      </c>
    </row>
    <row r="7" spans="1:7" ht="15" x14ac:dyDescent="0.3">
      <c r="A7" s="23" t="s">
        <v>6</v>
      </c>
      <c r="B7" s="59" t="s">
        <v>7</v>
      </c>
      <c r="C7" s="60"/>
      <c r="D7" s="26">
        <f>D8+D10</f>
        <v>62118</v>
      </c>
      <c r="E7" s="26">
        <f t="shared" ref="E7" si="2">E8+E10</f>
        <v>62118</v>
      </c>
      <c r="F7" s="26">
        <f>F8+F10</f>
        <v>62118</v>
      </c>
    </row>
    <row r="8" spans="1:7" x14ac:dyDescent="0.3">
      <c r="A8" s="61" t="s">
        <v>8</v>
      </c>
      <c r="B8" s="61" t="s">
        <v>9</v>
      </c>
      <c r="C8" s="62"/>
      <c r="D8" s="54">
        <f t="shared" ref="D8:E8" si="3">SUM(D9:D9)</f>
        <v>42840</v>
      </c>
      <c r="E8" s="54">
        <f t="shared" si="3"/>
        <v>42840</v>
      </c>
      <c r="F8" s="54">
        <f>SUM(F9:F9)</f>
        <v>42840</v>
      </c>
    </row>
    <row r="9" spans="1:7" ht="26" x14ac:dyDescent="0.3">
      <c r="A9" s="63" t="s">
        <v>10</v>
      </c>
      <c r="B9" s="64" t="s">
        <v>11</v>
      </c>
      <c r="C9" s="65" t="s">
        <v>12</v>
      </c>
      <c r="D9" s="37">
        <f>(1190*3)*12</f>
        <v>42840</v>
      </c>
      <c r="E9" s="37">
        <f>(1190*3)*12</f>
        <v>42840</v>
      </c>
      <c r="F9" s="37">
        <f>(1190*3)*12</f>
        <v>42840</v>
      </c>
    </row>
    <row r="10" spans="1:7" x14ac:dyDescent="0.3">
      <c r="A10" s="61" t="s">
        <v>13</v>
      </c>
      <c r="B10" s="46" t="s">
        <v>14</v>
      </c>
      <c r="C10" s="62"/>
      <c r="D10" s="54">
        <f>SUM(D11:D13)</f>
        <v>19278</v>
      </c>
      <c r="E10" s="54">
        <f>SUM(E11:E13)</f>
        <v>19278</v>
      </c>
      <c r="F10" s="54">
        <f>SUM(F11:F13)</f>
        <v>19278</v>
      </c>
    </row>
    <row r="11" spans="1:7" ht="27.65" customHeight="1" x14ac:dyDescent="0.3">
      <c r="A11" s="44" t="s">
        <v>15</v>
      </c>
      <c r="B11" s="66" t="s">
        <v>88</v>
      </c>
      <c r="C11" s="8" t="s">
        <v>16</v>
      </c>
      <c r="D11" s="22">
        <f>ROUND(1190*0.25*3*12,0)</f>
        <v>10710</v>
      </c>
      <c r="E11" s="22">
        <f>ROUND(1190*0.25*3*12,0)</f>
        <v>10710</v>
      </c>
      <c r="F11" s="22">
        <f>ROUND(1190*0.25*3*12,0)</f>
        <v>10710</v>
      </c>
    </row>
    <row r="12" spans="1:7" ht="26" x14ac:dyDescent="0.3">
      <c r="A12" s="44" t="s">
        <v>13</v>
      </c>
      <c r="B12" s="21" t="s">
        <v>17</v>
      </c>
      <c r="C12" s="8" t="s">
        <v>18</v>
      </c>
      <c r="D12" s="22">
        <f>ROUND((D8*0.1),0)</f>
        <v>4284</v>
      </c>
      <c r="E12" s="22">
        <f t="shared" ref="E12:F12" si="4">ROUND((E8*0.1),0)</f>
        <v>4284</v>
      </c>
      <c r="F12" s="22">
        <f t="shared" si="4"/>
        <v>4284</v>
      </c>
    </row>
    <row r="13" spans="1:7" ht="26" x14ac:dyDescent="0.3">
      <c r="A13" s="7" t="s">
        <v>19</v>
      </c>
      <c r="B13" s="21" t="s">
        <v>20</v>
      </c>
      <c r="C13" s="8" t="s">
        <v>18</v>
      </c>
      <c r="D13" s="22">
        <f t="shared" ref="D13:F13" si="5">ROUND((D8*0.1),0)</f>
        <v>4284</v>
      </c>
      <c r="E13" s="22">
        <f t="shared" si="5"/>
        <v>4284</v>
      </c>
      <c r="F13" s="22">
        <f t="shared" si="5"/>
        <v>4284</v>
      </c>
    </row>
    <row r="14" spans="1:7" ht="26" x14ac:dyDescent="0.3">
      <c r="A14" s="23" t="s">
        <v>21</v>
      </c>
      <c r="B14" s="24" t="s">
        <v>22</v>
      </c>
      <c r="C14" s="25"/>
      <c r="D14" s="26">
        <f t="shared" ref="D14:E14" si="6">SUM(D15:D17)</f>
        <v>18027</v>
      </c>
      <c r="E14" s="26">
        <f t="shared" si="6"/>
        <v>18027</v>
      </c>
      <c r="F14" s="26">
        <f>SUM(F15:F17)</f>
        <v>18027</v>
      </c>
    </row>
    <row r="15" spans="1:7" x14ac:dyDescent="0.3">
      <c r="A15" s="27" t="s">
        <v>23</v>
      </c>
      <c r="B15" s="28" t="s">
        <v>84</v>
      </c>
      <c r="C15" s="19" t="s">
        <v>24</v>
      </c>
      <c r="D15" s="29">
        <f>ROUNDUP(((D7+D16)*0.2359),0)</f>
        <v>15159</v>
      </c>
      <c r="E15" s="29">
        <f>ROUNDUP(((E7+E16)*0.2359),0)</f>
        <v>15159</v>
      </c>
      <c r="F15" s="29">
        <f>ROUNDUP(((F7+F16)*0.2359),0)</f>
        <v>15159</v>
      </c>
      <c r="G15" s="13"/>
    </row>
    <row r="16" spans="1:7" ht="26" x14ac:dyDescent="0.3">
      <c r="A16" s="7" t="s">
        <v>25</v>
      </c>
      <c r="B16" s="30" t="s">
        <v>26</v>
      </c>
      <c r="C16" s="8" t="s">
        <v>27</v>
      </c>
      <c r="D16" s="31">
        <f>ROUND(D8*0.05,0)</f>
        <v>2142</v>
      </c>
      <c r="E16" s="31">
        <f t="shared" ref="E16:F16" si="7">ROUND(E8*0.05,0)</f>
        <v>2142</v>
      </c>
      <c r="F16" s="31">
        <f t="shared" si="7"/>
        <v>2142</v>
      </c>
    </row>
    <row r="17" spans="1:11" ht="39" x14ac:dyDescent="0.3">
      <c r="A17" s="7" t="s">
        <v>28</v>
      </c>
      <c r="B17" s="30" t="s">
        <v>85</v>
      </c>
      <c r="C17" s="32" t="s">
        <v>29</v>
      </c>
      <c r="D17" s="22">
        <f>242*3</f>
        <v>726</v>
      </c>
      <c r="E17" s="22">
        <f>242*3</f>
        <v>726</v>
      </c>
      <c r="F17" s="22">
        <f>242*3</f>
        <v>726</v>
      </c>
    </row>
    <row r="18" spans="1:11" ht="15" x14ac:dyDescent="0.3">
      <c r="A18" s="33" t="s">
        <v>30</v>
      </c>
      <c r="B18" s="34" t="s">
        <v>31</v>
      </c>
      <c r="C18" s="35"/>
      <c r="D18" s="36">
        <f>SUM(D19:D25)</f>
        <v>38125</v>
      </c>
      <c r="E18" s="36">
        <f>SUM(E19:E25)</f>
        <v>36805</v>
      </c>
      <c r="F18" s="36">
        <f>SUM(F19:F25)</f>
        <v>36805</v>
      </c>
    </row>
    <row r="19" spans="1:11" ht="240.65" customHeight="1" x14ac:dyDescent="0.3">
      <c r="A19" s="17" t="s">
        <v>32</v>
      </c>
      <c r="B19" s="18" t="s">
        <v>72</v>
      </c>
      <c r="C19" s="19" t="s">
        <v>87</v>
      </c>
      <c r="D19" s="20">
        <f>220*2*3+20*3*3</f>
        <v>1500</v>
      </c>
      <c r="E19" s="20">
        <f>20*3*3</f>
        <v>180</v>
      </c>
      <c r="F19" s="20">
        <f>20*3*3</f>
        <v>180</v>
      </c>
    </row>
    <row r="20" spans="1:11" x14ac:dyDescent="0.3">
      <c r="A20" s="10" t="s">
        <v>33</v>
      </c>
      <c r="B20" s="10" t="s">
        <v>82</v>
      </c>
      <c r="C20" s="38" t="s">
        <v>73</v>
      </c>
      <c r="D20" s="39">
        <f>30*3*12</f>
        <v>1080</v>
      </c>
      <c r="E20" s="39">
        <f>30*3*12</f>
        <v>1080</v>
      </c>
      <c r="F20" s="39">
        <f>30*3*12</f>
        <v>1080</v>
      </c>
    </row>
    <row r="21" spans="1:11" x14ac:dyDescent="0.3">
      <c r="A21" s="14" t="s">
        <v>35</v>
      </c>
      <c r="B21" s="41" t="s">
        <v>80</v>
      </c>
      <c r="C21" s="15" t="s">
        <v>81</v>
      </c>
      <c r="D21" s="16">
        <f>ROUNDUP(58.2*3*12,0)</f>
        <v>2096</v>
      </c>
      <c r="E21" s="16">
        <f>ROUNDUP(58.2*3*12,0)</f>
        <v>2096</v>
      </c>
      <c r="F21" s="16">
        <f>ROUNDUP(58.2*3*12,0)</f>
        <v>2096</v>
      </c>
    </row>
    <row r="22" spans="1:11" ht="26" x14ac:dyDescent="0.3">
      <c r="A22" s="14" t="s">
        <v>34</v>
      </c>
      <c r="B22" s="14" t="s">
        <v>86</v>
      </c>
      <c r="C22" s="15" t="s">
        <v>79</v>
      </c>
      <c r="D22" s="16">
        <f>ROUNDUP(2706.34*12,0)</f>
        <v>32477</v>
      </c>
      <c r="E22" s="16">
        <f>ROUNDUP(2706.34*12,0)</f>
        <v>32477</v>
      </c>
      <c r="F22" s="16">
        <f>ROUNDUP(2706.34*12,0)</f>
        <v>32477</v>
      </c>
    </row>
    <row r="23" spans="1:11" s="9" customFormat="1" x14ac:dyDescent="0.3">
      <c r="A23" s="7" t="s">
        <v>36</v>
      </c>
      <c r="B23" s="7" t="s">
        <v>37</v>
      </c>
      <c r="C23" s="42" t="s">
        <v>74</v>
      </c>
      <c r="D23" s="37">
        <f>4*3*12</f>
        <v>144</v>
      </c>
      <c r="E23" s="37">
        <f>4*3*12</f>
        <v>144</v>
      </c>
      <c r="F23" s="37">
        <f>4*3*12</f>
        <v>144</v>
      </c>
      <c r="G23" s="1"/>
      <c r="I23" s="1"/>
      <c r="J23" s="1"/>
    </row>
    <row r="24" spans="1:11" ht="26" x14ac:dyDescent="0.3">
      <c r="A24" s="7" t="s">
        <v>38</v>
      </c>
      <c r="B24" s="7" t="s">
        <v>57</v>
      </c>
      <c r="C24" s="8" t="s">
        <v>83</v>
      </c>
      <c r="D24" s="43">
        <f>ROUNDUP(300*3*12*(5/100)*1.4,0)</f>
        <v>756</v>
      </c>
      <c r="E24" s="43">
        <f>ROUNDUP(300*3*12*(5/100)*1.4,0)</f>
        <v>756</v>
      </c>
      <c r="F24" s="43">
        <f>ROUNDUP(300*3*12*(5/100)*1.4,0)</f>
        <v>756</v>
      </c>
    </row>
    <row r="25" spans="1:11" x14ac:dyDescent="0.3">
      <c r="A25" s="7" t="s">
        <v>39</v>
      </c>
      <c r="B25" s="44" t="s">
        <v>40</v>
      </c>
      <c r="C25" s="42" t="s">
        <v>75</v>
      </c>
      <c r="D25" s="37">
        <f>2*3*12</f>
        <v>72</v>
      </c>
      <c r="E25" s="37">
        <f>2*3*12</f>
        <v>72</v>
      </c>
      <c r="F25" s="37">
        <f>2*3*12</f>
        <v>72</v>
      </c>
    </row>
    <row r="26" spans="1:11" ht="26" x14ac:dyDescent="0.3">
      <c r="A26" s="67" t="s">
        <v>41</v>
      </c>
      <c r="B26" s="34" t="s">
        <v>42</v>
      </c>
      <c r="C26" s="68"/>
      <c r="D26" s="69">
        <f>D27+D38</f>
        <v>5025</v>
      </c>
      <c r="E26" s="69">
        <f>E27+E38</f>
        <v>0</v>
      </c>
      <c r="F26" s="69">
        <f>F27+F38</f>
        <v>0</v>
      </c>
    </row>
    <row r="27" spans="1:11" ht="15" x14ac:dyDescent="0.3">
      <c r="A27" s="23" t="s">
        <v>30</v>
      </c>
      <c r="B27" s="70" t="s">
        <v>43</v>
      </c>
      <c r="C27" s="71"/>
      <c r="D27" s="26">
        <f>SUM(D28:D37)</f>
        <v>5025</v>
      </c>
      <c r="E27" s="26">
        <f>SUM(E28:E37)</f>
        <v>0</v>
      </c>
      <c r="F27" s="26">
        <f>SUM(F28:F37)</f>
        <v>0</v>
      </c>
    </row>
    <row r="28" spans="1:11" x14ac:dyDescent="0.3">
      <c r="A28" s="72" t="s">
        <v>44</v>
      </c>
      <c r="B28" s="73" t="s">
        <v>45</v>
      </c>
      <c r="C28" s="42" t="s">
        <v>46</v>
      </c>
      <c r="D28" s="37">
        <f>150*3</f>
        <v>450</v>
      </c>
      <c r="E28" s="37">
        <v>0</v>
      </c>
      <c r="F28" s="37">
        <v>0</v>
      </c>
    </row>
    <row r="29" spans="1:11" x14ac:dyDescent="0.3">
      <c r="A29" s="72" t="s">
        <v>44</v>
      </c>
      <c r="B29" s="73" t="s">
        <v>47</v>
      </c>
      <c r="C29" s="42" t="s">
        <v>76</v>
      </c>
      <c r="D29" s="37">
        <f>40*3</f>
        <v>120</v>
      </c>
      <c r="E29" s="37">
        <v>0</v>
      </c>
      <c r="F29" s="37">
        <v>0</v>
      </c>
    </row>
    <row r="30" spans="1:11" x14ac:dyDescent="0.3">
      <c r="A30" s="72" t="s">
        <v>44</v>
      </c>
      <c r="B30" s="73" t="s">
        <v>58</v>
      </c>
      <c r="C30" s="42" t="s">
        <v>77</v>
      </c>
      <c r="D30" s="37">
        <f>215*3</f>
        <v>645</v>
      </c>
      <c r="E30" s="37">
        <v>0</v>
      </c>
      <c r="F30" s="37">
        <v>0</v>
      </c>
      <c r="K30" s="1" t="s">
        <v>70</v>
      </c>
    </row>
    <row r="31" spans="1:11" x14ac:dyDescent="0.3">
      <c r="A31" s="72" t="s">
        <v>44</v>
      </c>
      <c r="B31" s="73" t="s">
        <v>48</v>
      </c>
      <c r="C31" s="42" t="s">
        <v>49</v>
      </c>
      <c r="D31" s="37">
        <f>30*3</f>
        <v>90</v>
      </c>
      <c r="E31" s="37">
        <v>0</v>
      </c>
      <c r="F31" s="37">
        <v>0</v>
      </c>
    </row>
    <row r="32" spans="1:11" x14ac:dyDescent="0.3">
      <c r="A32" s="72" t="s">
        <v>44</v>
      </c>
      <c r="B32" s="73" t="s">
        <v>71</v>
      </c>
      <c r="C32" s="42" t="s">
        <v>64</v>
      </c>
      <c r="D32" s="37">
        <f>415*3</f>
        <v>1245</v>
      </c>
      <c r="E32" s="37">
        <v>0</v>
      </c>
      <c r="F32" s="37">
        <v>0</v>
      </c>
    </row>
    <row r="33" spans="1:6" x14ac:dyDescent="0.3">
      <c r="A33" s="72" t="s">
        <v>44</v>
      </c>
      <c r="B33" s="73" t="s">
        <v>68</v>
      </c>
      <c r="C33" s="42" t="s">
        <v>69</v>
      </c>
      <c r="D33" s="37">
        <f>115*3</f>
        <v>345</v>
      </c>
      <c r="E33" s="37"/>
      <c r="F33" s="37"/>
    </row>
    <row r="34" spans="1:6" ht="26" x14ac:dyDescent="0.3">
      <c r="A34" s="72" t="s">
        <v>44</v>
      </c>
      <c r="B34" s="74" t="s">
        <v>59</v>
      </c>
      <c r="C34" s="42" t="s">
        <v>50</v>
      </c>
      <c r="D34" s="37">
        <f>300*3</f>
        <v>900</v>
      </c>
      <c r="E34" s="37">
        <v>0</v>
      </c>
      <c r="F34" s="37">
        <v>0</v>
      </c>
    </row>
    <row r="35" spans="1:6" x14ac:dyDescent="0.3">
      <c r="A35" s="72" t="s">
        <v>44</v>
      </c>
      <c r="B35" s="73" t="s">
        <v>62</v>
      </c>
      <c r="C35" s="42" t="s">
        <v>63</v>
      </c>
      <c r="D35" s="37">
        <f>80*3</f>
        <v>240</v>
      </c>
      <c r="E35" s="37"/>
      <c r="F35" s="37"/>
    </row>
    <row r="36" spans="1:6" x14ac:dyDescent="0.3">
      <c r="A36" s="72" t="s">
        <v>44</v>
      </c>
      <c r="B36" s="73" t="s">
        <v>61</v>
      </c>
      <c r="C36" s="42" t="s">
        <v>78</v>
      </c>
      <c r="D36" s="37">
        <f>45*3</f>
        <v>135</v>
      </c>
      <c r="E36" s="37">
        <v>0</v>
      </c>
      <c r="F36" s="37">
        <v>0</v>
      </c>
    </row>
    <row r="37" spans="1:6" x14ac:dyDescent="0.3">
      <c r="A37" s="44" t="s">
        <v>44</v>
      </c>
      <c r="B37" s="75" t="s">
        <v>60</v>
      </c>
      <c r="C37" s="42" t="s">
        <v>51</v>
      </c>
      <c r="D37" s="37">
        <f>285*3</f>
        <v>855</v>
      </c>
      <c r="E37" s="37">
        <v>0</v>
      </c>
      <c r="F37" s="37">
        <v>0</v>
      </c>
    </row>
    <row r="38" spans="1:6" ht="15" x14ac:dyDescent="0.3">
      <c r="A38" s="76" t="s">
        <v>52</v>
      </c>
      <c r="B38" s="77" t="s">
        <v>53</v>
      </c>
      <c r="C38" s="71"/>
      <c r="D38" s="26">
        <f>SUM(D39:D42)</f>
        <v>0</v>
      </c>
      <c r="E38" s="26">
        <f>SUM(E39:E42)</f>
        <v>0</v>
      </c>
      <c r="F38" s="26">
        <f>SUM(F39:F42)</f>
        <v>0</v>
      </c>
    </row>
    <row r="39" spans="1:6" x14ac:dyDescent="0.3">
      <c r="A39" s="44"/>
      <c r="B39" s="75"/>
      <c r="C39" s="42"/>
      <c r="D39" s="37"/>
      <c r="E39" s="37">
        <f>0</f>
        <v>0</v>
      </c>
      <c r="F39" s="37">
        <f>0</f>
        <v>0</v>
      </c>
    </row>
    <row r="40" spans="1:6" hidden="1" x14ac:dyDescent="0.3">
      <c r="A40" s="72"/>
      <c r="B40" s="73"/>
      <c r="C40" s="42"/>
      <c r="D40" s="37"/>
      <c r="E40" s="40">
        <f>0</f>
        <v>0</v>
      </c>
      <c r="F40" s="40">
        <f>0</f>
        <v>0</v>
      </c>
    </row>
    <row r="41" spans="1:6" hidden="1" x14ac:dyDescent="0.3">
      <c r="A41" s="72"/>
      <c r="B41" s="73"/>
      <c r="C41" s="42"/>
      <c r="D41" s="37"/>
      <c r="E41" s="40">
        <f>0</f>
        <v>0</v>
      </c>
      <c r="F41" s="40">
        <f>0</f>
        <v>0</v>
      </c>
    </row>
    <row r="42" spans="1:6" hidden="1" x14ac:dyDescent="0.3">
      <c r="A42" s="72"/>
      <c r="B42" s="73"/>
      <c r="C42" s="42"/>
      <c r="D42" s="37"/>
      <c r="E42" s="40">
        <f>0</f>
        <v>0</v>
      </c>
      <c r="F42" s="40">
        <f>0</f>
        <v>0</v>
      </c>
    </row>
    <row r="43" spans="1:6" s="11" customFormat="1" x14ac:dyDescent="0.3">
      <c r="A43" s="10"/>
      <c r="B43" s="74"/>
      <c r="C43" s="78"/>
      <c r="D43" s="39"/>
      <c r="E43" s="39"/>
      <c r="F43" s="39"/>
    </row>
    <row r="44" spans="1:6" s="11" customFormat="1" ht="15.5" x14ac:dyDescent="0.3">
      <c r="A44" s="79"/>
      <c r="B44" s="80" t="s">
        <v>54</v>
      </c>
      <c r="C44" s="81"/>
      <c r="D44" s="82">
        <v>3</v>
      </c>
      <c r="E44" s="82">
        <v>3</v>
      </c>
      <c r="F44" s="82">
        <v>3</v>
      </c>
    </row>
    <row r="45" spans="1:6" s="11" customFormat="1" ht="15.5" x14ac:dyDescent="0.3">
      <c r="A45" s="83" t="s">
        <v>4</v>
      </c>
      <c r="B45" s="80" t="s">
        <v>5</v>
      </c>
      <c r="C45" s="84"/>
      <c r="D45" s="85">
        <f>D46+D47</f>
        <v>80145</v>
      </c>
      <c r="E45" s="85">
        <f t="shared" ref="E45" si="8">E46+E47</f>
        <v>80145</v>
      </c>
      <c r="F45" s="85">
        <f>F46+F47</f>
        <v>80145</v>
      </c>
    </row>
    <row r="46" spans="1:6" s="11" customFormat="1" ht="15.5" x14ac:dyDescent="0.3">
      <c r="A46" s="83" t="s">
        <v>6</v>
      </c>
      <c r="B46" s="80" t="s">
        <v>7</v>
      </c>
      <c r="C46" s="86"/>
      <c r="D46" s="85">
        <f>D7</f>
        <v>62118</v>
      </c>
      <c r="E46" s="85">
        <f>E7</f>
        <v>62118</v>
      </c>
      <c r="F46" s="85">
        <f>F7</f>
        <v>62118</v>
      </c>
    </row>
    <row r="47" spans="1:6" s="11" customFormat="1" ht="27" x14ac:dyDescent="0.3">
      <c r="A47" s="87" t="s">
        <v>21</v>
      </c>
      <c r="B47" s="88" t="s">
        <v>22</v>
      </c>
      <c r="C47" s="89"/>
      <c r="D47" s="90">
        <f>D14</f>
        <v>18027</v>
      </c>
      <c r="E47" s="90">
        <f>E14</f>
        <v>18027</v>
      </c>
      <c r="F47" s="90">
        <f>F14</f>
        <v>18027</v>
      </c>
    </row>
    <row r="48" spans="1:6" s="11" customFormat="1" ht="15.5" x14ac:dyDescent="0.3">
      <c r="A48" s="83" t="s">
        <v>30</v>
      </c>
      <c r="B48" s="80" t="s">
        <v>3</v>
      </c>
      <c r="C48" s="84"/>
      <c r="D48" s="85">
        <f>D18+D27</f>
        <v>43150</v>
      </c>
      <c r="E48" s="85">
        <f>E18+E27</f>
        <v>36805</v>
      </c>
      <c r="F48" s="85">
        <f>F18+F27</f>
        <v>36805</v>
      </c>
    </row>
    <row r="49" spans="1:6" s="11" customFormat="1" ht="15.5" x14ac:dyDescent="0.3">
      <c r="A49" s="83" t="s">
        <v>52</v>
      </c>
      <c r="B49" s="91" t="s">
        <v>55</v>
      </c>
      <c r="C49" s="84"/>
      <c r="D49" s="85">
        <f>D38</f>
        <v>0</v>
      </c>
      <c r="E49" s="85">
        <f>E38</f>
        <v>0</v>
      </c>
      <c r="F49" s="85">
        <f>F38</f>
        <v>0</v>
      </c>
    </row>
    <row r="50" spans="1:6" s="11" customFormat="1" ht="15.5" x14ac:dyDescent="0.3">
      <c r="A50" s="92"/>
      <c r="B50" s="49" t="s">
        <v>56</v>
      </c>
      <c r="C50" s="84"/>
      <c r="D50" s="93">
        <f t="shared" ref="D50:E50" si="9">D45+D48+D49</f>
        <v>123295</v>
      </c>
      <c r="E50" s="93">
        <f t="shared" si="9"/>
        <v>116950</v>
      </c>
      <c r="F50" s="93">
        <f>F45+F48+F49</f>
        <v>116950</v>
      </c>
    </row>
    <row r="51" spans="1:6" s="11" customFormat="1" x14ac:dyDescent="0.3">
      <c r="A51" s="94"/>
      <c r="B51" s="94"/>
      <c r="C51" s="94"/>
      <c r="D51" s="95">
        <f>D50-D4</f>
        <v>0</v>
      </c>
      <c r="E51" s="95">
        <f>E50-E4</f>
        <v>0</v>
      </c>
      <c r="F51" s="95">
        <f>F50-F4</f>
        <v>0</v>
      </c>
    </row>
    <row r="56" spans="1:6" x14ac:dyDescent="0.3">
      <c r="D56" s="12"/>
    </row>
  </sheetData>
  <autoFilter ref="A3:F42" xr:uid="{00000000-0009-0000-0000-000000000000}"/>
  <mergeCells count="1">
    <mergeCell ref="A1:F1"/>
  </mergeCells>
  <pageMargins left="0.23622047244094491" right="0.23622047244094491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VPD</vt:lpstr>
    </vt:vector>
  </TitlesOfParts>
  <Manager/>
  <Company>Valsts Probācijas Dienests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Natalija Vaitehovica</dc:creator>
  <cp:keywords/>
  <dc:description/>
  <cp:lastModifiedBy>user</cp:lastModifiedBy>
  <cp:revision/>
  <dcterms:created xsi:type="dcterms:W3CDTF">2020-07-08T08:39:57Z</dcterms:created>
  <dcterms:modified xsi:type="dcterms:W3CDTF">2021-05-10T12:28:20Z</dcterms:modified>
  <cp:category/>
  <cp:contentStatus/>
</cp:coreProperties>
</file>